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e Drive\Rollenspiele\New Hong Kong Story\"/>
    </mc:Choice>
  </mc:AlternateContent>
  <xr:revisionPtr revIDLastSave="0" documentId="13_ncr:1_{705173D9-7E77-4C64-9AFF-D00597B528B4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Titel" sheetId="3" r:id="rId1"/>
    <sheet name="Schauspieler" sheetId="1" r:id="rId2"/>
    <sheet name="Rolle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4" i="1"/>
  <c r="O5" i="1"/>
  <c r="O6" i="1"/>
  <c r="O7" i="1"/>
  <c r="O8" i="1"/>
  <c r="O9" i="1"/>
  <c r="O10" i="1"/>
  <c r="O11" i="1"/>
  <c r="O12" i="1"/>
  <c r="O4" i="1"/>
  <c r="C24" i="1"/>
  <c r="C23" i="1"/>
  <c r="F23" i="1"/>
  <c r="F22" i="1"/>
  <c r="F24" i="1"/>
  <c r="F25" i="1"/>
  <c r="C25" i="1"/>
  <c r="B12" i="1"/>
  <c r="E12" i="1" l="1"/>
  <c r="D7" i="2"/>
  <c r="D8" i="2"/>
  <c r="D10" i="2"/>
  <c r="D11" i="2"/>
  <c r="D12" i="2"/>
  <c r="D13" i="2"/>
  <c r="D14" i="2"/>
  <c r="D9" i="2"/>
  <c r="E14" i="2"/>
  <c r="E13" i="2"/>
  <c r="E12" i="2"/>
  <c r="E11" i="2"/>
  <c r="E10" i="2"/>
  <c r="E9" i="2"/>
  <c r="E8" i="2"/>
  <c r="E7" i="2"/>
  <c r="C22" i="1"/>
  <c r="F6" i="1"/>
  <c r="F5" i="1"/>
  <c r="F4" i="1"/>
  <c r="C6" i="1"/>
  <c r="C5" i="1"/>
  <c r="C4" i="1"/>
  <c r="E11" i="1"/>
  <c r="E10" i="1"/>
  <c r="E9" i="1"/>
  <c r="E8" i="1"/>
  <c r="B8" i="1"/>
  <c r="B4" i="2" s="1"/>
  <c r="B9" i="1"/>
  <c r="B5" i="2" s="1"/>
  <c r="F26" i="1" l="1"/>
  <c r="N24" i="1"/>
  <c r="B10" i="1" l="1"/>
</calcChain>
</file>

<file path=xl/sharedStrings.xml><?xml version="1.0" encoding="utf-8"?>
<sst xmlns="http://schemas.openxmlformats.org/spreadsheetml/2006/main" count="72" uniqueCount="68">
  <si>
    <t>Name:</t>
  </si>
  <si>
    <t>Attribute</t>
  </si>
  <si>
    <t>Wissen</t>
  </si>
  <si>
    <t>Coolness</t>
  </si>
  <si>
    <t>Chi</t>
  </si>
  <si>
    <t>Geschick</t>
  </si>
  <si>
    <t>Stärke</t>
  </si>
  <si>
    <t>Ausdauer</t>
  </si>
  <si>
    <t>Trefferpunkte</t>
  </si>
  <si>
    <t>Nah. Angriff</t>
  </si>
  <si>
    <t>Nah. Verteidigung</t>
  </si>
  <si>
    <t>Chi-Punkte</t>
  </si>
  <si>
    <t>Starruhm-Punkte</t>
  </si>
  <si>
    <t>Award-Punkte</t>
  </si>
  <si>
    <t>Initiative</t>
  </si>
  <si>
    <t>Fern. Angriff</t>
  </si>
  <si>
    <t>Nah. Schaden</t>
  </si>
  <si>
    <t>Fern. Schaden</t>
  </si>
  <si>
    <t>Fertigkeiten</t>
  </si>
  <si>
    <t>Akrobatik</t>
  </si>
  <si>
    <t>Athletik</t>
  </si>
  <si>
    <t>Ausweichen</t>
  </si>
  <si>
    <t>Boote lenken</t>
  </si>
  <si>
    <t>Einschüchtern &amp; Überreden</t>
  </si>
  <si>
    <t>Elektronik &amp; Computer</t>
  </si>
  <si>
    <t>Erste Hilfe</t>
  </si>
  <si>
    <t>Extremsport</t>
  </si>
  <si>
    <t>Fingerfertigkeit</t>
  </si>
  <si>
    <t>Flugzeuge &amp; Hubschrauber</t>
  </si>
  <si>
    <t>Gewöhnliche Fahrzeuge</t>
  </si>
  <si>
    <t>Improvisation</t>
  </si>
  <si>
    <t>Klettern</t>
  </si>
  <si>
    <t>Kontakte &amp; Ortskenntnisse</t>
  </si>
  <si>
    <t>Mechanik</t>
  </si>
  <si>
    <t>Schleichen</t>
  </si>
  <si>
    <t>Sinnesschärfe</t>
  </si>
  <si>
    <t>Sprachen</t>
  </si>
  <si>
    <t>Suchen</t>
  </si>
  <si>
    <t>Verbergen</t>
  </si>
  <si>
    <t>Kleine Nahkampfwaffen</t>
  </si>
  <si>
    <t>Mittelgroße Nahkampfwaffen</t>
  </si>
  <si>
    <t>Große Nahkampfwaffen</t>
  </si>
  <si>
    <t>Pistolen &amp; Maschinenpistolen</t>
  </si>
  <si>
    <t>Gewehre</t>
  </si>
  <si>
    <t>Schwere Waffen</t>
  </si>
  <si>
    <t>Diverse Nahkampfwaffen</t>
  </si>
  <si>
    <t>Diverse Fernkampfwaffen</t>
  </si>
  <si>
    <t>Waffenloser Kampf</t>
  </si>
  <si>
    <t xml:space="preserve">Fertigkeitspunkte: </t>
  </si>
  <si>
    <t>Take-2-Punkte:</t>
  </si>
  <si>
    <t>Martial Arts</t>
  </si>
  <si>
    <t>Ba Gua Zhang Kung Fu</t>
  </si>
  <si>
    <t>Chang Quan Kung Fu</t>
  </si>
  <si>
    <t>Gwai Lo Martial Arts</t>
  </si>
  <si>
    <t>Hung Gar Kung Fu</t>
  </si>
  <si>
    <t>Mizongyi Kung Fu</t>
  </si>
  <si>
    <t>Tiger Kung Fu</t>
  </si>
  <si>
    <t>Wing Chun Kung Fu</t>
  </si>
  <si>
    <t>Wu Shu Kung Fu</t>
  </si>
  <si>
    <t>Vor- &amp; Nachteile</t>
  </si>
  <si>
    <t>Hauptrolle?</t>
  </si>
  <si>
    <t>ja</t>
  </si>
  <si>
    <t>New Hong Kong Story</t>
  </si>
  <si>
    <t>Programmiert von Mikhail Aristov</t>
  </si>
  <si>
    <t>von Christian Blaßmann und Elfi Heck</t>
  </si>
  <si>
    <t>Charakter-Generierungstool für</t>
  </si>
  <si>
    <t>https://www.koveras.net/</t>
  </si>
  <si>
    <t>https://newhongkongstory.de/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</si>
</sst>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36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/>
      <diagonal/>
    </border>
  </borders>
  <cellStyleXfs count="4">
    <xf numFmtId="0" fontId="0" fillId="0" borderId="0"/>
    <xf numFmtId="0" fontId="3" fillId="2" borderId="1" applyNumberFormat="0" applyAlignment="0" applyProtection="0"/>
    <xf numFmtId="0" fontId="1" fillId="3" borderId="2" applyNumberFormat="0" applyFont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Fill="1" applyBorder="1"/>
    <xf numFmtId="0" fontId="0" fillId="0" borderId="0" xfId="0" applyAlignment="1"/>
    <xf numFmtId="0" fontId="0" fillId="0" borderId="3" xfId="0" applyBorder="1" applyAlignment="1"/>
    <xf numFmtId="0" fontId="0" fillId="0" borderId="0" xfId="0" applyFill="1" applyBorder="1" applyAlignment="1"/>
    <xf numFmtId="0" fontId="6" fillId="0" borderId="0" xfId="0" applyFont="1" applyAlignment="1"/>
    <xf numFmtId="0" fontId="3" fillId="2" borderId="1" xfId="1"/>
    <xf numFmtId="0" fontId="0" fillId="3" borderId="2" xfId="2" applyFont="1" applyAlignment="1">
      <alignment horizontal="center"/>
    </xf>
    <xf numFmtId="0" fontId="0" fillId="0" borderId="0" xfId="0" applyAlignment="1">
      <alignment horizontal="center"/>
    </xf>
    <xf numFmtId="0" fontId="0" fillId="3" borderId="2" xfId="2" applyFont="1" applyAlignment="1">
      <alignment horizontal="center"/>
    </xf>
    <xf numFmtId="0" fontId="8" fillId="0" borderId="0" xfId="3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3" fillId="2" borderId="1" xfId="1" applyAlignment="1">
      <alignment horizontal="center"/>
    </xf>
    <xf numFmtId="0" fontId="2" fillId="3" borderId="2" xfId="2" applyFont="1" applyAlignment="1">
      <alignment horizontal="center"/>
    </xf>
    <xf numFmtId="0" fontId="6" fillId="3" borderId="2" xfId="2" applyFont="1" applyAlignment="1">
      <alignment horizontal="lef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3" borderId="2" xfId="2" applyFont="1" applyAlignment="1">
      <alignment horizontal="center"/>
    </xf>
    <xf numFmtId="0" fontId="6" fillId="3" borderId="2" xfId="2" applyFont="1" applyAlignment="1">
      <alignment horizontal="center"/>
    </xf>
  </cellXfs>
  <cellStyles count="4">
    <cellStyle name="Berechnung" xfId="1" builtinId="22"/>
    <cellStyle name="Link" xfId="3" builtinId="8"/>
    <cellStyle name="Notiz" xfId="2" builtinId="10"/>
    <cellStyle name="Standard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koveras.net/" TargetMode="External"/><Relationship Id="rId1" Type="http://schemas.openxmlformats.org/officeDocument/2006/relationships/hyperlink" Target="https://newhongkongstory.d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>
      <selection activeCell="A5" sqref="A5"/>
    </sheetView>
  </sheetViews>
  <sheetFormatPr baseColWidth="10" defaultRowHeight="15" x14ac:dyDescent="0.25"/>
  <cols>
    <col min="1" max="1" width="64.5703125" customWidth="1"/>
  </cols>
  <sheetData>
    <row r="1" spans="1:1" ht="31.5" x14ac:dyDescent="0.5">
      <c r="A1" s="13" t="s">
        <v>65</v>
      </c>
    </row>
    <row r="2" spans="1:1" s="14" customFormat="1" ht="46.5" x14ac:dyDescent="0.7">
      <c r="A2" s="15" t="s">
        <v>62</v>
      </c>
    </row>
    <row r="3" spans="1:1" ht="28.5" x14ac:dyDescent="0.45">
      <c r="A3" s="16" t="s">
        <v>64</v>
      </c>
    </row>
    <row r="4" spans="1:1" x14ac:dyDescent="0.25">
      <c r="A4" s="12" t="s">
        <v>67</v>
      </c>
    </row>
    <row r="6" spans="1:1" x14ac:dyDescent="0.25">
      <c r="A6" t="s">
        <v>63</v>
      </c>
    </row>
    <row r="7" spans="1:1" x14ac:dyDescent="0.25">
      <c r="A7" s="12" t="s">
        <v>66</v>
      </c>
    </row>
  </sheetData>
  <hyperlinks>
    <hyperlink ref="A4" r:id="rId1" xr:uid="{00000000-0004-0000-0000-000000000000}"/>
    <hyperlink ref="A7" r:id="rId2" xr:uid="{00000000-0004-0000-0000-000001000000}"/>
  </hyperlinks>
  <pageMargins left="0.7" right="0.7" top="0.78740157499999996" bottom="0.78740157499999996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"/>
  <sheetViews>
    <sheetView tabSelected="1" workbookViewId="0">
      <selection activeCell="Q12" sqref="Q12"/>
    </sheetView>
  </sheetViews>
  <sheetFormatPr baseColWidth="10" defaultRowHeight="15" x14ac:dyDescent="0.25"/>
  <cols>
    <col min="1" max="1" width="20.28515625" bestFit="1" customWidth="1"/>
    <col min="2" max="2" width="3.7109375" style="10" customWidth="1"/>
    <col min="3" max="3" width="0.140625" customWidth="1"/>
    <col min="4" max="4" width="18.7109375" customWidth="1"/>
    <col min="5" max="5" width="4" style="10" customWidth="1"/>
    <col min="6" max="6" width="0.42578125" hidden="1" customWidth="1"/>
    <col min="8" max="8" width="25.5703125" bestFit="1" customWidth="1"/>
    <col min="9" max="9" width="0.5703125" customWidth="1"/>
    <col min="10" max="10" width="5.28515625" style="10" customWidth="1"/>
    <col min="11" max="11" width="10.85546875" customWidth="1"/>
    <col min="12" max="12" width="26.85546875" customWidth="1"/>
    <col min="13" max="13" width="6" style="10" hidden="1" customWidth="1"/>
    <col min="14" max="14" width="4.5703125" style="10" customWidth="1"/>
    <col min="15" max="15" width="0.42578125" customWidth="1"/>
  </cols>
  <sheetData>
    <row r="1" spans="1:15" ht="26.25" x14ac:dyDescent="0.4">
      <c r="A1" s="2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1:15" ht="23.25" x14ac:dyDescent="0.35">
      <c r="A3" s="22" t="s">
        <v>1</v>
      </c>
      <c r="B3" s="22"/>
      <c r="C3" s="22"/>
      <c r="D3" s="22"/>
      <c r="E3" s="22"/>
      <c r="H3" s="22" t="s">
        <v>18</v>
      </c>
      <c r="I3" s="22"/>
      <c r="J3" s="22"/>
      <c r="K3" s="22"/>
      <c r="L3" s="22"/>
      <c r="M3" s="22"/>
      <c r="N3" s="22"/>
    </row>
    <row r="4" spans="1:15" x14ac:dyDescent="0.25">
      <c r="A4" s="1" t="s">
        <v>2</v>
      </c>
      <c r="B4" s="18">
        <v>5</v>
      </c>
      <c r="C4">
        <f>IF(B4=5,0,IF(B4=6,10,IF(B4=7,25,IF(B4=8,50,IF(B4=9,90,IF(B4=10,150,NA()))))))</f>
        <v>0</v>
      </c>
      <c r="D4" s="1" t="s">
        <v>6</v>
      </c>
      <c r="E4" s="11">
        <v>5</v>
      </c>
      <c r="F4">
        <f t="shared" ref="F4:F6" si="0">IF(E4=5,0,IF(E4=6,10,IF(E4=7,25,IF(E4=8,50,IF(E4=9,90,IF(E4=10,150,NA()))))))</f>
        <v>0</v>
      </c>
      <c r="H4" t="s">
        <v>19</v>
      </c>
      <c r="I4">
        <v>4</v>
      </c>
      <c r="J4" s="11">
        <v>0</v>
      </c>
      <c r="K4">
        <f>I4*J4+(J4+1)*J4/2</f>
        <v>0</v>
      </c>
      <c r="L4" t="s">
        <v>39</v>
      </c>
      <c r="M4" s="10">
        <v>5</v>
      </c>
      <c r="N4" s="11">
        <v>0</v>
      </c>
      <c r="O4">
        <f>M4*N4+(N4+1)*N4/2</f>
        <v>0</v>
      </c>
    </row>
    <row r="5" spans="1:15" x14ac:dyDescent="0.25">
      <c r="A5" s="1" t="s">
        <v>3</v>
      </c>
      <c r="B5" s="18">
        <v>5</v>
      </c>
      <c r="C5">
        <f t="shared" ref="C5:C6" si="1">IF(B5=5,0,IF(B5=6,10,IF(B5=7,25,IF(B5=8,50,IF(B5=9,90,IF(B5=10,150,NA()))))))</f>
        <v>0</v>
      </c>
      <c r="D5" s="1" t="s">
        <v>7</v>
      </c>
      <c r="E5" s="11">
        <v>5</v>
      </c>
      <c r="F5">
        <f t="shared" si="0"/>
        <v>0</v>
      </c>
      <c r="H5" t="s">
        <v>20</v>
      </c>
      <c r="I5">
        <v>3</v>
      </c>
      <c r="J5" s="11">
        <v>0</v>
      </c>
      <c r="K5">
        <f t="shared" ref="K5:K23" si="2">I5*J5+(J5+1)*J5/2</f>
        <v>0</v>
      </c>
      <c r="L5" t="s">
        <v>40</v>
      </c>
      <c r="M5" s="10">
        <v>5</v>
      </c>
      <c r="N5" s="11">
        <v>0</v>
      </c>
      <c r="O5">
        <f t="shared" ref="O5:O12" si="3">M5*N5+(N5+1)*N5/2</f>
        <v>0</v>
      </c>
    </row>
    <row r="6" spans="1:15" x14ac:dyDescent="0.25">
      <c r="A6" s="1" t="s">
        <v>4</v>
      </c>
      <c r="B6" s="18">
        <v>5</v>
      </c>
      <c r="C6">
        <f t="shared" si="1"/>
        <v>0</v>
      </c>
      <c r="D6" s="1" t="s">
        <v>5</v>
      </c>
      <c r="E6" s="11">
        <v>5</v>
      </c>
      <c r="F6">
        <f t="shared" si="0"/>
        <v>0</v>
      </c>
      <c r="H6" t="s">
        <v>21</v>
      </c>
      <c r="I6">
        <v>5</v>
      </c>
      <c r="J6" s="11">
        <v>0</v>
      </c>
      <c r="K6">
        <f t="shared" si="2"/>
        <v>0</v>
      </c>
      <c r="L6" t="s">
        <v>41</v>
      </c>
      <c r="M6" s="10">
        <v>5</v>
      </c>
      <c r="N6" s="11">
        <v>0</v>
      </c>
      <c r="O6">
        <f t="shared" si="3"/>
        <v>0</v>
      </c>
    </row>
    <row r="7" spans="1:15" x14ac:dyDescent="0.25">
      <c r="A7" s="24"/>
      <c r="B7" s="24"/>
      <c r="C7" s="24"/>
      <c r="D7" s="24"/>
      <c r="E7" s="24"/>
      <c r="H7" t="s">
        <v>22</v>
      </c>
      <c r="I7">
        <v>2</v>
      </c>
      <c r="J7" s="11">
        <v>0</v>
      </c>
      <c r="K7">
        <f t="shared" si="2"/>
        <v>0</v>
      </c>
      <c r="L7" t="s">
        <v>42</v>
      </c>
      <c r="M7" s="10">
        <v>5</v>
      </c>
      <c r="N7" s="11">
        <v>0</v>
      </c>
      <c r="O7">
        <f t="shared" si="3"/>
        <v>0</v>
      </c>
    </row>
    <row r="8" spans="1:15" x14ac:dyDescent="0.25">
      <c r="A8" s="3" t="s">
        <v>8</v>
      </c>
      <c r="B8" s="17">
        <f>(E5+4)*10</f>
        <v>90</v>
      </c>
      <c r="D8" s="3" t="s">
        <v>9</v>
      </c>
      <c r="E8" s="17">
        <f>ROUND((E4*2+B6)/3,0)</f>
        <v>5</v>
      </c>
      <c r="H8" t="s">
        <v>23</v>
      </c>
      <c r="I8">
        <v>2</v>
      </c>
      <c r="J8" s="11">
        <v>0</v>
      </c>
      <c r="K8">
        <f t="shared" si="2"/>
        <v>0</v>
      </c>
      <c r="L8" t="s">
        <v>43</v>
      </c>
      <c r="M8" s="10">
        <v>5</v>
      </c>
      <c r="N8" s="11">
        <v>0</v>
      </c>
      <c r="O8">
        <f t="shared" si="3"/>
        <v>0</v>
      </c>
    </row>
    <row r="9" spans="1:15" x14ac:dyDescent="0.25">
      <c r="A9" s="3" t="s">
        <v>11</v>
      </c>
      <c r="B9" s="17">
        <f>B6*10</f>
        <v>50</v>
      </c>
      <c r="D9" s="3" t="s">
        <v>10</v>
      </c>
      <c r="E9" s="17">
        <f>ROUND((E4+E6+B6)/3,0)</f>
        <v>5</v>
      </c>
      <c r="H9" t="s">
        <v>24</v>
      </c>
      <c r="I9">
        <v>2</v>
      </c>
      <c r="J9" s="11">
        <v>0</v>
      </c>
      <c r="K9">
        <f t="shared" si="2"/>
        <v>0</v>
      </c>
      <c r="L9" t="s">
        <v>44</v>
      </c>
      <c r="M9" s="10">
        <v>5</v>
      </c>
      <c r="N9" s="11">
        <v>0</v>
      </c>
      <c r="O9">
        <f t="shared" si="3"/>
        <v>0</v>
      </c>
    </row>
    <row r="10" spans="1:15" x14ac:dyDescent="0.25">
      <c r="A10" s="3" t="s">
        <v>12</v>
      </c>
      <c r="B10" s="17">
        <f>125-SUM(C4:C6,F4:F6,E15:E19)-ROUNDUP(N25/2,0)-IF(N24&lt;0,ROUNDUP(ABS(N24)/5,0))-IF(F26&gt;0,F26-15,0)</f>
        <v>125</v>
      </c>
      <c r="D10" s="3" t="s">
        <v>15</v>
      </c>
      <c r="E10" s="17">
        <f>ROUND((E6*2+B6)/3,0)</f>
        <v>5</v>
      </c>
      <c r="H10" t="s">
        <v>25</v>
      </c>
      <c r="I10">
        <v>2</v>
      </c>
      <c r="J10" s="11">
        <v>0</v>
      </c>
      <c r="K10">
        <f t="shared" si="2"/>
        <v>0</v>
      </c>
      <c r="L10" t="s">
        <v>45</v>
      </c>
      <c r="M10" s="10">
        <v>5</v>
      </c>
      <c r="N10" s="11">
        <v>0</v>
      </c>
      <c r="O10">
        <f t="shared" si="3"/>
        <v>0</v>
      </c>
    </row>
    <row r="11" spans="1:15" x14ac:dyDescent="0.25">
      <c r="A11" s="3" t="s">
        <v>13</v>
      </c>
      <c r="B11" s="17">
        <v>0</v>
      </c>
      <c r="D11" s="3" t="s">
        <v>16</v>
      </c>
      <c r="E11" s="17" t="str">
        <f>IF(E4&gt;5,CONCATENATE("+",E4-4),"-")</f>
        <v>-</v>
      </c>
      <c r="H11" t="s">
        <v>26</v>
      </c>
      <c r="I11">
        <v>3</v>
      </c>
      <c r="J11" s="11">
        <v>0</v>
      </c>
      <c r="K11">
        <f t="shared" si="2"/>
        <v>0</v>
      </c>
      <c r="L11" t="s">
        <v>46</v>
      </c>
      <c r="M11" s="10">
        <v>5</v>
      </c>
      <c r="N11" s="11">
        <v>0</v>
      </c>
      <c r="O11">
        <f t="shared" si="3"/>
        <v>0</v>
      </c>
    </row>
    <row r="12" spans="1:15" x14ac:dyDescent="0.25">
      <c r="A12" s="3" t="s">
        <v>14</v>
      </c>
      <c r="B12" s="17">
        <f>B5+IF(B23&gt;0,1,0)</f>
        <v>5</v>
      </c>
      <c r="D12" s="3" t="s">
        <v>17</v>
      </c>
      <c r="E12" s="17" t="str">
        <f>IF(E6&gt;5,CONCATENATE("+",E6-4),"-")</f>
        <v>-</v>
      </c>
      <c r="H12" t="s">
        <v>27</v>
      </c>
      <c r="I12">
        <v>2</v>
      </c>
      <c r="J12" s="11">
        <v>0</v>
      </c>
      <c r="K12">
        <f t="shared" si="2"/>
        <v>0</v>
      </c>
      <c r="L12" t="s">
        <v>47</v>
      </c>
      <c r="M12" s="10">
        <v>6</v>
      </c>
      <c r="N12" s="11">
        <v>0</v>
      </c>
      <c r="O12">
        <f t="shared" si="3"/>
        <v>0</v>
      </c>
    </row>
    <row r="13" spans="1:15" x14ac:dyDescent="0.25">
      <c r="A13" s="21" t="s">
        <v>59</v>
      </c>
      <c r="B13" s="21"/>
      <c r="C13" s="21"/>
      <c r="D13" s="21"/>
      <c r="E13" s="21"/>
      <c r="H13" t="s">
        <v>28</v>
      </c>
      <c r="I13">
        <v>3</v>
      </c>
      <c r="J13" s="11">
        <v>0</v>
      </c>
      <c r="K13">
        <f t="shared" si="2"/>
        <v>0</v>
      </c>
    </row>
    <row r="14" spans="1:15" x14ac:dyDescent="0.25">
      <c r="A14" s="21"/>
      <c r="B14" s="21"/>
      <c r="C14" s="21"/>
      <c r="D14" s="21"/>
      <c r="E14" s="21"/>
      <c r="H14" t="s">
        <v>29</v>
      </c>
      <c r="I14">
        <v>3</v>
      </c>
      <c r="J14" s="11">
        <v>0</v>
      </c>
      <c r="K14">
        <f t="shared" si="2"/>
        <v>0</v>
      </c>
    </row>
    <row r="15" spans="1:15" x14ac:dyDescent="0.25">
      <c r="A15" s="23"/>
      <c r="B15" s="23"/>
      <c r="C15" s="23"/>
      <c r="D15" s="23"/>
      <c r="E15" s="11"/>
      <c r="H15" t="s">
        <v>30</v>
      </c>
      <c r="I15">
        <v>3</v>
      </c>
      <c r="J15" s="11">
        <v>0</v>
      </c>
      <c r="K15">
        <f t="shared" si="2"/>
        <v>0</v>
      </c>
    </row>
    <row r="16" spans="1:15" x14ac:dyDescent="0.25">
      <c r="A16" s="23"/>
      <c r="B16" s="23"/>
      <c r="C16" s="23"/>
      <c r="D16" s="23"/>
      <c r="E16" s="11"/>
      <c r="H16" t="s">
        <v>31</v>
      </c>
      <c r="I16">
        <v>1</v>
      </c>
      <c r="J16" s="11">
        <v>0</v>
      </c>
      <c r="K16">
        <f t="shared" si="2"/>
        <v>0</v>
      </c>
    </row>
    <row r="17" spans="1:14" x14ac:dyDescent="0.25">
      <c r="A17" s="23"/>
      <c r="B17" s="23"/>
      <c r="C17" s="23"/>
      <c r="D17" s="23"/>
      <c r="E17" s="11"/>
      <c r="H17" t="s">
        <v>32</v>
      </c>
      <c r="I17">
        <v>2</v>
      </c>
      <c r="J17" s="11">
        <v>0</v>
      </c>
      <c r="K17">
        <f t="shared" si="2"/>
        <v>0</v>
      </c>
    </row>
    <row r="18" spans="1:14" x14ac:dyDescent="0.25">
      <c r="A18" s="23"/>
      <c r="B18" s="23"/>
      <c r="C18" s="23"/>
      <c r="D18" s="23"/>
      <c r="E18" s="11"/>
      <c r="H18" t="s">
        <v>33</v>
      </c>
      <c r="I18">
        <v>1</v>
      </c>
      <c r="J18" s="11">
        <v>0</v>
      </c>
      <c r="K18">
        <f t="shared" si="2"/>
        <v>0</v>
      </c>
    </row>
    <row r="19" spans="1:14" x14ac:dyDescent="0.25">
      <c r="A19" s="23"/>
      <c r="B19" s="23"/>
      <c r="C19" s="23"/>
      <c r="D19" s="23"/>
      <c r="E19" s="11"/>
      <c r="H19" t="s">
        <v>34</v>
      </c>
      <c r="I19">
        <v>2</v>
      </c>
      <c r="J19" s="11">
        <v>0</v>
      </c>
      <c r="K19">
        <f t="shared" si="2"/>
        <v>0</v>
      </c>
    </row>
    <row r="20" spans="1:14" x14ac:dyDescent="0.25">
      <c r="A20" s="21" t="s">
        <v>50</v>
      </c>
      <c r="B20" s="21"/>
      <c r="C20" s="21"/>
      <c r="D20" s="21"/>
      <c r="E20" s="21"/>
      <c r="H20" t="s">
        <v>35</v>
      </c>
      <c r="I20">
        <v>3</v>
      </c>
      <c r="J20" s="11">
        <v>0</v>
      </c>
      <c r="K20">
        <f t="shared" si="2"/>
        <v>0</v>
      </c>
    </row>
    <row r="21" spans="1:14" x14ac:dyDescent="0.25">
      <c r="A21" s="21"/>
      <c r="B21" s="21"/>
      <c r="C21" s="21"/>
      <c r="D21" s="21"/>
      <c r="E21" s="21"/>
      <c r="H21" t="s">
        <v>36</v>
      </c>
      <c r="I21">
        <v>1</v>
      </c>
      <c r="J21" s="11">
        <v>0</v>
      </c>
      <c r="K21">
        <f t="shared" si="2"/>
        <v>0</v>
      </c>
    </row>
    <row r="22" spans="1:14" x14ac:dyDescent="0.25">
      <c r="A22" s="4" t="s">
        <v>51</v>
      </c>
      <c r="B22" s="11"/>
      <c r="C22" s="4">
        <f>IF(B22="",0,20+B22*12)</f>
        <v>0</v>
      </c>
      <c r="D22" s="5" t="s">
        <v>55</v>
      </c>
      <c r="E22" s="11"/>
      <c r="F22" s="4">
        <f>IF(E22="",0,24+E22*10)</f>
        <v>0</v>
      </c>
      <c r="H22" t="s">
        <v>37</v>
      </c>
      <c r="I22">
        <v>2</v>
      </c>
      <c r="J22" s="11">
        <v>0</v>
      </c>
      <c r="K22">
        <f t="shared" si="2"/>
        <v>0</v>
      </c>
    </row>
    <row r="23" spans="1:14" x14ac:dyDescent="0.25">
      <c r="A23" s="4" t="s">
        <v>52</v>
      </c>
      <c r="B23" s="11"/>
      <c r="C23" s="4">
        <f>IF(B23="",0,17+B23*14)</f>
        <v>0</v>
      </c>
      <c r="D23" s="5" t="s">
        <v>56</v>
      </c>
      <c r="E23" s="11"/>
      <c r="F23" s="4">
        <f>IF(E23="",0,15+E23*14)</f>
        <v>0</v>
      </c>
      <c r="H23" t="s">
        <v>38</v>
      </c>
      <c r="I23">
        <v>2</v>
      </c>
      <c r="J23" s="11">
        <v>0</v>
      </c>
      <c r="K23">
        <f t="shared" si="2"/>
        <v>0</v>
      </c>
    </row>
    <row r="24" spans="1:14" x14ac:dyDescent="0.25">
      <c r="A24" s="4" t="s">
        <v>53</v>
      </c>
      <c r="B24" s="11"/>
      <c r="C24" s="4">
        <f>IF(B24="",0,15+B24*8)</f>
        <v>0</v>
      </c>
      <c r="D24" s="5" t="s">
        <v>57</v>
      </c>
      <c r="E24" s="11"/>
      <c r="F24" s="4">
        <f>IF(E24="",0,19+E24*8)</f>
        <v>0</v>
      </c>
      <c r="H24" s="20" t="s">
        <v>48</v>
      </c>
      <c r="I24" s="20"/>
      <c r="J24" s="20"/>
      <c r="K24" s="20"/>
      <c r="L24" s="20"/>
      <c r="M24" s="20"/>
      <c r="N24" s="17">
        <f>200-SUM(K4:K23,O4:O12)</f>
        <v>200</v>
      </c>
    </row>
    <row r="25" spans="1:14" x14ac:dyDescent="0.25">
      <c r="A25" s="4" t="s">
        <v>54</v>
      </c>
      <c r="B25" s="11"/>
      <c r="C25" s="4">
        <f>IF(B25="",0,17+B25*14)</f>
        <v>0</v>
      </c>
      <c r="D25" s="5" t="s">
        <v>58</v>
      </c>
      <c r="E25" s="11"/>
      <c r="F25" s="4">
        <f>IF(E25="",0,15+E25*14)</f>
        <v>0</v>
      </c>
      <c r="H25" s="20" t="s">
        <v>49</v>
      </c>
      <c r="I25" s="20"/>
      <c r="J25" s="20"/>
      <c r="K25" s="20"/>
      <c r="L25" s="20"/>
      <c r="N25" s="11">
        <v>0</v>
      </c>
    </row>
    <row r="26" spans="1:14" x14ac:dyDescent="0.25">
      <c r="F26" s="6">
        <f>SUM(C22:C25,F22:F25)</f>
        <v>0</v>
      </c>
    </row>
  </sheetData>
  <mergeCells count="13">
    <mergeCell ref="B1:N1"/>
    <mergeCell ref="H25:L25"/>
    <mergeCell ref="A20:E21"/>
    <mergeCell ref="H24:M24"/>
    <mergeCell ref="H3:N3"/>
    <mergeCell ref="A13:E14"/>
    <mergeCell ref="A15:D15"/>
    <mergeCell ref="A16:D16"/>
    <mergeCell ref="A17:D17"/>
    <mergeCell ref="A18:D18"/>
    <mergeCell ref="A19:D19"/>
    <mergeCell ref="A3:E3"/>
    <mergeCell ref="A7:E7"/>
  </mergeCells>
  <conditionalFormatting sqref="B10:C10 N24:N25">
    <cfRule type="cellIs" dxfId="0" priority="2" operator="less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4"/>
  <sheetViews>
    <sheetView workbookViewId="0">
      <selection activeCell="G11" sqref="G11"/>
    </sheetView>
  </sheetViews>
  <sheetFormatPr baseColWidth="10" defaultRowHeight="15" x14ac:dyDescent="0.25"/>
  <cols>
    <col min="1" max="1" width="12.7109375" customWidth="1"/>
    <col min="2" max="2" width="3.7109375" customWidth="1"/>
    <col min="3" max="3" width="10.7109375" customWidth="1"/>
    <col min="4" max="4" width="3.7109375" customWidth="1"/>
    <col min="5" max="5" width="0" hidden="1" customWidth="1"/>
  </cols>
  <sheetData>
    <row r="1" spans="1:13" ht="26.25" x14ac:dyDescent="0.4">
      <c r="A1" s="2" t="s">
        <v>0</v>
      </c>
      <c r="B1" s="26"/>
      <c r="C1" s="26"/>
      <c r="D1" s="26"/>
      <c r="E1" s="26"/>
      <c r="F1" s="26"/>
      <c r="G1" s="7"/>
      <c r="H1" s="7"/>
      <c r="I1" s="7"/>
      <c r="J1" s="7"/>
      <c r="K1" s="7"/>
      <c r="L1" s="7"/>
      <c r="M1" s="7"/>
    </row>
    <row r="3" spans="1:13" x14ac:dyDescent="0.25">
      <c r="A3" s="1" t="s">
        <v>60</v>
      </c>
      <c r="B3" s="9" t="s">
        <v>61</v>
      </c>
    </row>
    <row r="4" spans="1:13" x14ac:dyDescent="0.25">
      <c r="A4" s="3" t="s">
        <v>8</v>
      </c>
      <c r="B4" s="8">
        <f>Schauspieler!B8+IF(B$3="ja",20,10)</f>
        <v>110</v>
      </c>
    </row>
    <row r="5" spans="1:13" x14ac:dyDescent="0.25">
      <c r="A5" s="3" t="s">
        <v>11</v>
      </c>
      <c r="B5" s="8">
        <f>Schauspieler!B9+IF(B$3="ja",20,10)</f>
        <v>70</v>
      </c>
    </row>
    <row r="6" spans="1:13" ht="23.25" x14ac:dyDescent="0.35">
      <c r="A6" s="22" t="s">
        <v>18</v>
      </c>
      <c r="B6" s="22"/>
      <c r="C6" s="22"/>
      <c r="D6" s="22"/>
    </row>
    <row r="7" spans="1:13" x14ac:dyDescent="0.25">
      <c r="A7" s="25"/>
      <c r="B7" s="25"/>
      <c r="C7" s="25"/>
      <c r="D7" s="8" t="str">
        <f t="shared" ref="D7:D8" si="0">IF(A7="","",IF(E7&lt;3,4,IF(E7&lt;5,5,E7+1)))</f>
        <v/>
      </c>
      <c r="E7">
        <f>IFERROR(VLOOKUP(A7,Schauspieler!H$4:J$23,3,"FALSCH"),0)+IFERROR(VLOOKUP(A7,Schauspieler!L$4:N$23,3,"FALSCH"),0)</f>
        <v>0</v>
      </c>
    </row>
    <row r="8" spans="1:13" x14ac:dyDescent="0.25">
      <c r="A8" s="25"/>
      <c r="B8" s="25"/>
      <c r="C8" s="25"/>
      <c r="D8" s="8" t="str">
        <f t="shared" si="0"/>
        <v/>
      </c>
      <c r="E8">
        <f>IFERROR(VLOOKUP(A8,Schauspieler!H$4:J$23,3,"FALSCH"),0)+IFERROR(VLOOKUP(A8,Schauspieler!L$4:N$23,3,"FALSCH"),0)</f>
        <v>0</v>
      </c>
    </row>
    <row r="9" spans="1:13" x14ac:dyDescent="0.25">
      <c r="A9" s="25"/>
      <c r="B9" s="25"/>
      <c r="C9" s="25"/>
      <c r="D9" s="8" t="str">
        <f>IF(A9="","",IF(E9&lt;3,4,IF(E9&lt;5,5,E9+1)))</f>
        <v/>
      </c>
      <c r="E9">
        <f>IFERROR(VLOOKUP(A9,Schauspieler!H$4:J$23,3,"FALSCH"),0)+IFERROR(VLOOKUP(A9,Schauspieler!L$4:N$23,3,"FALSCH"),0)</f>
        <v>0</v>
      </c>
    </row>
    <row r="10" spans="1:13" x14ac:dyDescent="0.25">
      <c r="A10" s="25"/>
      <c r="B10" s="25"/>
      <c r="C10" s="25"/>
      <c r="D10" s="8" t="str">
        <f t="shared" ref="D10:D14" si="1">IF(A10="","",IF(E10&lt;3,4,IF(E10&lt;5,5,E10+1)))</f>
        <v/>
      </c>
      <c r="E10">
        <f>IFERROR(VLOOKUP(A10,Schauspieler!H$4:J$23,3,"FALSCH"),0)+IFERROR(VLOOKUP(A10,Schauspieler!L$4:N$23,3,"FALSCH"),0)</f>
        <v>0</v>
      </c>
    </row>
    <row r="11" spans="1:13" x14ac:dyDescent="0.25">
      <c r="A11" s="25"/>
      <c r="B11" s="25"/>
      <c r="C11" s="25"/>
      <c r="D11" s="8" t="str">
        <f t="shared" si="1"/>
        <v/>
      </c>
      <c r="E11">
        <f>IFERROR(VLOOKUP(A11,Schauspieler!H$4:J$23,3,"FALSCH"),0)+IFERROR(VLOOKUP(A11,Schauspieler!L$4:N$23,3,"FALSCH"),0)</f>
        <v>0</v>
      </c>
    </row>
    <row r="12" spans="1:13" x14ac:dyDescent="0.25">
      <c r="A12" s="25"/>
      <c r="B12" s="25"/>
      <c r="C12" s="25"/>
      <c r="D12" s="8" t="str">
        <f t="shared" si="1"/>
        <v/>
      </c>
      <c r="E12">
        <f>IFERROR(VLOOKUP(A12,Schauspieler!H$4:J$23,3,"FALSCH"),0)+IFERROR(VLOOKUP(A12,Schauspieler!L$4:N$23,3,"FALSCH"),0)</f>
        <v>0</v>
      </c>
    </row>
    <row r="13" spans="1:13" x14ac:dyDescent="0.25">
      <c r="A13" s="25"/>
      <c r="B13" s="25"/>
      <c r="C13" s="25"/>
      <c r="D13" s="8" t="str">
        <f t="shared" si="1"/>
        <v/>
      </c>
      <c r="E13">
        <f>IFERROR(VLOOKUP(A13,Schauspieler!H$4:J$23,3,"FALSCH"),0)+IFERROR(VLOOKUP(A13,Schauspieler!L$4:N$23,3,"FALSCH"),0)</f>
        <v>0</v>
      </c>
    </row>
    <row r="14" spans="1:13" x14ac:dyDescent="0.25">
      <c r="A14" s="25"/>
      <c r="B14" s="25"/>
      <c r="C14" s="25"/>
      <c r="D14" s="8" t="str">
        <f t="shared" si="1"/>
        <v/>
      </c>
      <c r="E14">
        <f>IFERROR(VLOOKUP(A14,Schauspieler!H$4:J$23,3,"FALSCH"),0)+IFERROR(VLOOKUP(A14,Schauspieler!L$4:N$23,3,"FALSCH"),0)</f>
        <v>0</v>
      </c>
    </row>
  </sheetData>
  <mergeCells count="10">
    <mergeCell ref="B1:F1"/>
    <mergeCell ref="A6:D6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</vt:lpstr>
      <vt:lpstr>Schauspieler</vt:lpstr>
      <vt:lpstr>Rolle</vt:lpstr>
    </vt:vector>
  </TitlesOfParts>
  <Company>Koveras.net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Mikhail Aristov</dc:creator>
  <cp:lastModifiedBy>Roland</cp:lastModifiedBy>
  <dcterms:created xsi:type="dcterms:W3CDTF">2018-09-28T16:53:04Z</dcterms:created>
  <dcterms:modified xsi:type="dcterms:W3CDTF">2019-06-02T20:29:28Z</dcterms:modified>
</cp:coreProperties>
</file>